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<sst xmlns="http://schemas.openxmlformats.org/spreadsheetml/2006/main" count="171" uniqueCount="123">
  <si>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</si>
  <si>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</si>
  <si>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</si>
  <si>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</si>
  <si>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</si>
  <si>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</si>
  <si>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</si>
  <si>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</si>
  <si>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</si>
  <si>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</si>
  <si>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</si>
  <si>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</si>
  <si>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</si>
  <si>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</si>
  <si>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</si>
  <si>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</si>
  <si>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</si>
  <si>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</si>
  <si>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</si>
  <si>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</si>
  <si>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</si>
  <si>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</si>
  <si>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</si>
  <si>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</si>
  <si>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</si>
  <si>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</si>
  <si>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</si>
  <si>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</si>
  <si>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</si>
  <si>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</si>
  <si>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</si>
  <si>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</si>
  <si>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</si>
  <si>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</si>
  <si>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</si>
  <si>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</si>
  <si>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</si>
  <si>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</si>
  <si>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</si>
  <si>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</si>
  <si>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</si>
  <si>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</si>
  <si>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</si>
  <si>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</si>
  <si>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</si>
  <si>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</si>
  <si>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</si>
  <si>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</si>
  <si>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</si>
  <si>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</si>
  <si>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</si>
  <si>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</si>
  <si>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</si>
  <si>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</si>
  <si>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</si>
  <si>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</si>
  <si>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</si>
  <si>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</si>
  <si>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</si>
  <si>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</si>
  <si>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</si>
  <si>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</si>
  <si>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</si>
  <si>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</si>
  <si>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</si>
  <si>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</si>
  <si>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</si>
  <si>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</si>
  <si>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</si>
  <si>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</si>
  <si>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</si>
  <si>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</si>
  <si>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</si>
  <si>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</si>
  <si>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</si>
  <si>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</si>
  <si>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</si>
  <si>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</si>
  <si>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</si>
  <si>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</si>
  <si>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</si>
  <si>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</si>
  <si>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</si>
  <si>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</si>
  <si>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</si>
  <si>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</si>
  <si>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</si>
  <si>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</si>
  <si>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</si>
  <si>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</si>
  <si>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</si>
  <si>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</si>
  <si>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</si>
  <si>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</si>
  <si>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</si>
  <si>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</si>
  <si>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</si>
  <si>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</si>
  <si>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</si>
  <si>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</si>
  <si>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</si>
  <si>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</si>
  <si>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</si>
  <si>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</si>
  <si>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</si>
  <si>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</si>
  <si>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</si>
  <si>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</si>
  <si>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</si>
  <si>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</si>
  <si>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</si>
  <si>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</si>
  <si>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</si>
  <si>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</si>
  <si>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</si>
  <si>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</si>
  <si>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</si>
  <si>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</si>
  <si>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</si>
  <si>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</si>
  <si>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</si>
  <si>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</si>
  <si>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2016 рік станом на 15.03.2016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</si>
</sst>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17482647"/>
        <c:axId val="23126096"/>
      </c:bar3DChart>
      <c:catAx>
        <c:axId val="174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26096"/>
        <c:crosses val="autoZero"/>
        <c:auto val="1"/>
        <c:lblOffset val="100"/>
        <c:tickLblSkip val="1"/>
        <c:noMultiLvlLbl val="0"/>
      </c:catAx>
      <c:valAx>
        <c:axId val="23126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26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6808273"/>
        <c:axId val="61274458"/>
      </c:bar3DChart>
      <c:catAx>
        <c:axId val="680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74458"/>
        <c:crosses val="autoZero"/>
        <c:auto val="1"/>
        <c:lblOffset val="100"/>
        <c:tickLblSkip val="1"/>
        <c:noMultiLvlLbl val="0"/>
      </c:catAx>
      <c:valAx>
        <c:axId val="61274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82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14599211"/>
        <c:axId val="64284036"/>
      </c:bar3DChart>
      <c:catAx>
        <c:axId val="1459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84036"/>
        <c:crosses val="autoZero"/>
        <c:auto val="1"/>
        <c:lblOffset val="100"/>
        <c:tickLblSkip val="1"/>
        <c:noMultiLvlLbl val="0"/>
      </c:catAx>
      <c:valAx>
        <c:axId val="64284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992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41685413"/>
        <c:axId val="39624398"/>
      </c:bar3DChart>
      <c:catAx>
        <c:axId val="41685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24398"/>
        <c:crosses val="autoZero"/>
        <c:auto val="1"/>
        <c:lblOffset val="100"/>
        <c:tickLblSkip val="1"/>
        <c:noMultiLvlLbl val="0"/>
      </c:catAx>
      <c:valAx>
        <c:axId val="39624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4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21075263"/>
        <c:axId val="55459640"/>
      </c:bar3DChart>
      <c:catAx>
        <c:axId val="210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59640"/>
        <c:crosses val="autoZero"/>
        <c:auto val="1"/>
        <c:lblOffset val="100"/>
        <c:tickLblSkip val="2"/>
        <c:noMultiLvlLbl val="0"/>
      </c:catAx>
      <c:valAx>
        <c:axId val="5545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52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29374713"/>
        <c:axId val="63045826"/>
      </c:bar3DChart>
      <c:catAx>
        <c:axId val="2937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45826"/>
        <c:crosses val="autoZero"/>
        <c:auto val="1"/>
        <c:lblOffset val="100"/>
        <c:tickLblSkip val="1"/>
        <c:noMultiLvlLbl val="0"/>
      </c:catAx>
      <c:valAx>
        <c:axId val="63045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47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30541523"/>
        <c:axId val="6438252"/>
      </c:bar3DChart>
      <c:catAx>
        <c:axId val="3054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38252"/>
        <c:crosses val="autoZero"/>
        <c:auto val="1"/>
        <c:lblOffset val="100"/>
        <c:tickLblSkip val="1"/>
        <c:noMultiLvlLbl val="0"/>
      </c:catAx>
      <c:valAx>
        <c:axId val="6438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1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57944269"/>
        <c:axId val="51736374"/>
      </c:bar3DChart>
      <c:catAx>
        <c:axId val="5794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36374"/>
        <c:crosses val="autoZero"/>
        <c:auto val="1"/>
        <c:lblOffset val="100"/>
        <c:tickLblSkip val="1"/>
        <c:noMultiLvlLbl val="0"/>
      </c:catAx>
      <c:valAx>
        <c:axId val="51736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44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62974183"/>
        <c:axId val="29896736"/>
      </c:bar3DChart>
      <c:catAx>
        <c:axId val="629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96736"/>
        <c:crosses val="autoZero"/>
        <c:auto val="1"/>
        <c:lblOffset val="100"/>
        <c:tickLblSkip val="1"/>
        <c:noMultiLvlLbl val="0"/>
      </c:catAx>
      <c:valAx>
        <c:axId val="29896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741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115</v>
      </c>
      <c r="D3" s="135" t="s">
        <v>28</v>
      </c>
      <c r="E3" s="135" t="s">
        <v>27</v>
      </c>
      <c r="F3" s="135" t="s">
        <v>120</v>
      </c>
      <c r="G3" s="135" t="s">
        <v>117</v>
      </c>
      <c r="H3" s="135" t="s">
        <v>121</v>
      </c>
      <c r="I3" s="135" t="s">
        <v>116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114665.2</v>
      </c>
      <c r="C6" s="50">
        <v>426773.1</v>
      </c>
      <c r="D6" s="51">
        <f>3665.2+5419.3+785.5+220.1+4705.1+6727.5+675.5+217.6+0.2+117.8+63.8+2988.6+54.7+4050.2+6796.2+2.3+3434.8+4933.2+160.9+167.4+314.1+2557.2+10885.5+1595.8+93.6-0.1+283.5+1215.4+0.6+12639.1+1592.4+1725</f>
        <v>78088</v>
      </c>
      <c r="E6" s="3">
        <f>D6/D149*100</f>
        <v>38.03219157532992</v>
      </c>
      <c r="F6" s="3">
        <f>D6/B6*100</f>
        <v>68.10087105765307</v>
      </c>
      <c r="G6" s="3">
        <f aca="true" t="shared" si="0" ref="G6:G43">D6/C6*100</f>
        <v>18.297310678672112</v>
      </c>
      <c r="H6" s="51">
        <f>B6-D6</f>
        <v>36577.2</v>
      </c>
      <c r="I6" s="51">
        <f aca="true" t="shared" si="1" ref="I6:I43">C6-D6</f>
        <v>348685.1</v>
      </c>
    </row>
    <row r="7" spans="1:9" s="41" customFormat="1" ht="18.75">
      <c r="A7" s="112" t="s">
        <v>101</v>
      </c>
      <c r="B7" s="105">
        <v>40821.3</v>
      </c>
      <c r="C7" s="102">
        <v>185717.4</v>
      </c>
      <c r="D7" s="113">
        <f>5419.3+86.3+97.4+56.7+6727.5+560.1+2.9+0.2+1.9+63.8+1046.3+6719.3+1648.4+0.1+3694.8+239.7+583.7+0.6+6625.2+702.1+382.8</f>
        <v>34659.1</v>
      </c>
      <c r="E7" s="103">
        <f>D7/D6*100</f>
        <v>44.38466857903903</v>
      </c>
      <c r="F7" s="103">
        <f>D7/B7*100</f>
        <v>84.90444939284147</v>
      </c>
      <c r="G7" s="103">
        <f>D7/C7*100</f>
        <v>18.662279355623113</v>
      </c>
      <c r="H7" s="113">
        <f>B7-D7</f>
        <v>6162.200000000004</v>
      </c>
      <c r="I7" s="113">
        <f t="shared" si="1"/>
        <v>151058.3</v>
      </c>
    </row>
    <row r="8" spans="1:9" ht="18">
      <c r="A8" s="26" t="s">
        <v>3</v>
      </c>
      <c r="B8" s="46">
        <v>70327.1</v>
      </c>
      <c r="C8" s="47">
        <v>298081.6</v>
      </c>
      <c r="D8" s="48">
        <f>3665.2+5419.3+4645.9+6727.5+3.3+4022.1+5553.6+3348.6+2163.6+10156.4+7.2+0.6+10315.5</f>
        <v>56028.799999999996</v>
      </c>
      <c r="E8" s="1">
        <f>D8/D6*100</f>
        <v>71.75084520028685</v>
      </c>
      <c r="F8" s="1">
        <f>D8/B8*100</f>
        <v>79.66886164792803</v>
      </c>
      <c r="G8" s="1">
        <f t="shared" si="0"/>
        <v>18.796463787097224</v>
      </c>
      <c r="H8" s="48">
        <f>B8-D8</f>
        <v>14298.30000000001</v>
      </c>
      <c r="I8" s="48">
        <f t="shared" si="1"/>
        <v>242052.8</v>
      </c>
    </row>
    <row r="9" spans="1:9" ht="18">
      <c r="A9" s="26" t="s">
        <v>2</v>
      </c>
      <c r="B9" s="46">
        <v>14.8</v>
      </c>
      <c r="C9" s="47">
        <v>85.7</v>
      </c>
      <c r="D9" s="48">
        <f>4+2.9+1.6</f>
        <v>8.5</v>
      </c>
      <c r="E9" s="12">
        <f>D9/D6*100</f>
        <v>0.010885155209507221</v>
      </c>
      <c r="F9" s="128">
        <f>D9/B9*100</f>
        <v>57.432432432432435</v>
      </c>
      <c r="G9" s="1">
        <f t="shared" si="0"/>
        <v>9.918319719953326</v>
      </c>
      <c r="H9" s="48">
        <f aca="true" t="shared" si="2" ref="H9:H43">B9-D9</f>
        <v>6.300000000000001</v>
      </c>
      <c r="I9" s="48">
        <f t="shared" si="1"/>
        <v>77.2</v>
      </c>
    </row>
    <row r="10" spans="1:9" ht="18">
      <c r="A10" s="26" t="s">
        <v>1</v>
      </c>
      <c r="B10" s="46">
        <v>9384.1</v>
      </c>
      <c r="C10" s="47">
        <v>28052.9</v>
      </c>
      <c r="D10" s="52">
        <f>345.3+106.4+54.5+56.4+92.4+115.9+196.4+52.1+68.7+86.2+0.1+55.3+64.8+145.1+546+625.6+89.3+262.4+197+554.9+204.6+131</f>
        <v>4050.4</v>
      </c>
      <c r="E10" s="1">
        <f>D10/D6*100</f>
        <v>5.186968548304477</v>
      </c>
      <c r="F10" s="1">
        <f aca="true" t="shared" si="3" ref="F10:F41">D10/B10*100</f>
        <v>43.16237039247237</v>
      </c>
      <c r="G10" s="1">
        <f t="shared" si="0"/>
        <v>14.43843595492801</v>
      </c>
      <c r="H10" s="48">
        <f t="shared" si="2"/>
        <v>5333.700000000001</v>
      </c>
      <c r="I10" s="48">
        <f t="shared" si="1"/>
        <v>24002.5</v>
      </c>
    </row>
    <row r="11" spans="1:9" ht="18">
      <c r="A11" s="26" t="s">
        <v>0</v>
      </c>
      <c r="B11" s="46">
        <v>27838.8</v>
      </c>
      <c r="C11" s="47">
        <v>71654.8</v>
      </c>
      <c r="D11" s="53">
        <f>435.2+111+615.5+123.2+0.2+1.9+63.8+2790+1.3+13.9+1170.1+0.8+3680.6+96.8+2.2+30.4+160.1+658.7+3.6+0.1+13.6+960.9+1669.6+874.3+1539.2</f>
        <v>15017.000000000002</v>
      </c>
      <c r="E11" s="1">
        <f>D11/D6*100</f>
        <v>19.230867738961173</v>
      </c>
      <c r="F11" s="1">
        <f t="shared" si="3"/>
        <v>53.94269867954079</v>
      </c>
      <c r="G11" s="1">
        <f t="shared" si="0"/>
        <v>20.95742364782262</v>
      </c>
      <c r="H11" s="48">
        <f t="shared" si="2"/>
        <v>12821.799999999997</v>
      </c>
      <c r="I11" s="48">
        <f t="shared" si="1"/>
        <v>56637.8</v>
      </c>
    </row>
    <row r="12" spans="1:9" ht="18">
      <c r="A12" s="26" t="s">
        <v>15</v>
      </c>
      <c r="B12" s="46">
        <v>3699.2</v>
      </c>
      <c r="C12" s="47">
        <v>14712</v>
      </c>
      <c r="D12" s="48">
        <f>5+12.7+3.8+1250.6+160.8+241+218.1+277.6+20.3+413.8</f>
        <v>2603.7000000000003</v>
      </c>
      <c r="E12" s="1">
        <f>D12/D6*100</f>
        <v>3.334315131646348</v>
      </c>
      <c r="F12" s="1">
        <f t="shared" si="3"/>
        <v>70.38548875432527</v>
      </c>
      <c r="G12" s="1">
        <f t="shared" si="0"/>
        <v>17.69779771615008</v>
      </c>
      <c r="H12" s="48">
        <f t="shared" si="2"/>
        <v>1095.4999999999995</v>
      </c>
      <c r="I12" s="48">
        <f t="shared" si="1"/>
        <v>12108.3</v>
      </c>
    </row>
    <row r="13" spans="1:9" ht="18.75" thickBot="1">
      <c r="A13" s="26" t="s">
        <v>34</v>
      </c>
      <c r="B13" s="47">
        <f>B6-B8-B9-B10-B11-B12</f>
        <v>3401.1999999999907</v>
      </c>
      <c r="C13" s="47">
        <f>C6-C8-C9-C10-C11-C12</f>
        <v>14186.099999999991</v>
      </c>
      <c r="D13" s="47">
        <f>D6-D8-D9-D10-D11-D12</f>
        <v>379.6000000000008</v>
      </c>
      <c r="E13" s="1">
        <f>D13/D6*100</f>
        <v>0.48611822559164125</v>
      </c>
      <c r="F13" s="1">
        <f t="shared" si="3"/>
        <v>11.160766788192458</v>
      </c>
      <c r="G13" s="1">
        <f t="shared" si="0"/>
        <v>2.6758587631554906</v>
      </c>
      <c r="H13" s="48">
        <f t="shared" si="2"/>
        <v>3021.59999999999</v>
      </c>
      <c r="I13" s="48">
        <f t="shared" si="1"/>
        <v>13806.49999999999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60429.7</v>
      </c>
      <c r="C18" s="50">
        <v>250434.1</v>
      </c>
      <c r="D18" s="51">
        <f>5722.2+538+9070.5+238.7+827+135.9+565.7+282.3+195.5+508.6+5725.7+2584.4+8528.6+385.3+454.2+396.4+0.1+214+265.2+269.5+0.5+8027.1+27.9</f>
        <v>44963.3</v>
      </c>
      <c r="E18" s="3">
        <f>D18/D149*100</f>
        <v>21.89904773408247</v>
      </c>
      <c r="F18" s="3">
        <f>D18/B18*100</f>
        <v>74.40596263095797</v>
      </c>
      <c r="G18" s="3">
        <f t="shared" si="0"/>
        <v>17.95414442362282</v>
      </c>
      <c r="H18" s="51">
        <f>B18-D18</f>
        <v>15466.399999999994</v>
      </c>
      <c r="I18" s="51">
        <f t="shared" si="1"/>
        <v>205470.8</v>
      </c>
    </row>
    <row r="19" spans="1:9" s="41" customFormat="1" ht="18.75">
      <c r="A19" s="112" t="s">
        <v>102</v>
      </c>
      <c r="B19" s="105">
        <v>44470.7</v>
      </c>
      <c r="C19" s="102">
        <v>188049.2</v>
      </c>
      <c r="D19" s="113">
        <f>5722.2+537+5375.9+205.8+772.6+85.2+565.7+282.3+110.6+420+5725.7+2458.6+4587.6+87.8+415.3+396.4+207.1+48.5+226+0.5+7534.4</f>
        <v>35765.2</v>
      </c>
      <c r="E19" s="103">
        <f>D19/D18*100</f>
        <v>79.5430940344681</v>
      </c>
      <c r="F19" s="103">
        <f t="shared" si="3"/>
        <v>80.42418941010598</v>
      </c>
      <c r="G19" s="103">
        <f t="shared" si="0"/>
        <v>19.01906522335644</v>
      </c>
      <c r="H19" s="113">
        <f t="shared" si="2"/>
        <v>8705.5</v>
      </c>
      <c r="I19" s="113">
        <f t="shared" si="1"/>
        <v>152284</v>
      </c>
    </row>
    <row r="20" spans="1:9" ht="18">
      <c r="A20" s="26" t="s">
        <v>5</v>
      </c>
      <c r="B20" s="46">
        <v>44763.9</v>
      </c>
      <c r="C20" s="47">
        <v>186641.3</v>
      </c>
      <c r="D20" s="48">
        <f>5722.2+1+8655.9+32.9+2.4+5725.7+8251+357.7+0.1+5829.5+27.9</f>
        <v>34606.299999999996</v>
      </c>
      <c r="E20" s="1">
        <f>D20/D18*100</f>
        <v>76.96565865939554</v>
      </c>
      <c r="F20" s="1">
        <f t="shared" si="3"/>
        <v>77.30850082320796</v>
      </c>
      <c r="G20" s="1">
        <f t="shared" si="0"/>
        <v>18.541608957931604</v>
      </c>
      <c r="H20" s="48">
        <f t="shared" si="2"/>
        <v>10157.600000000006</v>
      </c>
      <c r="I20" s="48">
        <f t="shared" si="1"/>
        <v>152035</v>
      </c>
    </row>
    <row r="21" spans="1:9" ht="18">
      <c r="A21" s="26" t="s">
        <v>2</v>
      </c>
      <c r="B21" s="46">
        <v>4452.2</v>
      </c>
      <c r="C21" s="47">
        <v>20454.1</v>
      </c>
      <c r="D21" s="48">
        <f>80.5+183.6+169.4+194.4+100+1.7+148.4+215.7+278.3+117.8+152.1+196.9+0.1+12.4+249.4+61.7+746.5</f>
        <v>2908.8999999999996</v>
      </c>
      <c r="E21" s="1">
        <f>D21/D18*100</f>
        <v>6.4694984576309995</v>
      </c>
      <c r="F21" s="1">
        <f t="shared" si="3"/>
        <v>65.33623826422892</v>
      </c>
      <c r="G21" s="1">
        <f t="shared" si="0"/>
        <v>14.221598603702923</v>
      </c>
      <c r="H21" s="48">
        <f t="shared" si="2"/>
        <v>1543.3000000000002</v>
      </c>
      <c r="I21" s="48">
        <f t="shared" si="1"/>
        <v>17545.199999999997</v>
      </c>
    </row>
    <row r="22" spans="1:9" ht="18">
      <c r="A22" s="26" t="s">
        <v>1</v>
      </c>
      <c r="B22" s="46">
        <v>949.6</v>
      </c>
      <c r="C22" s="47">
        <v>3917.9</v>
      </c>
      <c r="D22" s="48">
        <f>127.7+23.6+33.5+86.7+19.5+2.9+68.3+78.1+10.6+165.4+2.5+6.5+60.2</f>
        <v>685.5</v>
      </c>
      <c r="E22" s="1">
        <f>D22/D18*100</f>
        <v>1.524576710339321</v>
      </c>
      <c r="F22" s="1">
        <f t="shared" si="3"/>
        <v>72.18828980623421</v>
      </c>
      <c r="G22" s="1">
        <f t="shared" si="0"/>
        <v>17.49661808621966</v>
      </c>
      <c r="H22" s="48">
        <f t="shared" si="2"/>
        <v>264.1</v>
      </c>
      <c r="I22" s="48">
        <f t="shared" si="1"/>
        <v>3232.4</v>
      </c>
    </row>
    <row r="23" spans="1:9" ht="18">
      <c r="A23" s="26" t="s">
        <v>0</v>
      </c>
      <c r="B23" s="46">
        <v>8710.5</v>
      </c>
      <c r="C23" s="47">
        <v>27804.4</v>
      </c>
      <c r="D23" s="48">
        <f>230.7+158.8+520.8+110.9+465.7+246.3+3.9+169.6+1975.3+126.5+2+97.4+199.5+165.4+184.4+1288.4</f>
        <v>5945.5999999999985</v>
      </c>
      <c r="E23" s="1">
        <f>D23/D18*100</f>
        <v>13.223228722091124</v>
      </c>
      <c r="F23" s="1">
        <f t="shared" si="3"/>
        <v>68.25784972160035</v>
      </c>
      <c r="G23" s="1">
        <f t="shared" si="0"/>
        <v>21.3836658946066</v>
      </c>
      <c r="H23" s="48">
        <f t="shared" si="2"/>
        <v>2764.9000000000015</v>
      </c>
      <c r="I23" s="48">
        <f t="shared" si="1"/>
        <v>21858.800000000003</v>
      </c>
    </row>
    <row r="24" spans="1:9" ht="18">
      <c r="A24" s="26" t="s">
        <v>15</v>
      </c>
      <c r="B24" s="46">
        <v>395.5</v>
      </c>
      <c r="C24" s="47">
        <v>1591.6</v>
      </c>
      <c r="D24" s="48">
        <f>73.6+22.6+5.3+2.4+2.5+128.1+0.1+11.5</f>
        <v>246.1</v>
      </c>
      <c r="E24" s="1">
        <f>D24/D18*100</f>
        <v>0.5473352712100757</v>
      </c>
      <c r="F24" s="1">
        <f t="shared" si="3"/>
        <v>62.22503160556258</v>
      </c>
      <c r="G24" s="1">
        <f t="shared" si="0"/>
        <v>15.462427745664739</v>
      </c>
      <c r="H24" s="48">
        <f t="shared" si="2"/>
        <v>149.4</v>
      </c>
      <c r="I24" s="48">
        <f t="shared" si="1"/>
        <v>1345.5</v>
      </c>
    </row>
    <row r="25" spans="1:9" ht="18.75" thickBot="1">
      <c r="A25" s="26" t="s">
        <v>34</v>
      </c>
      <c r="B25" s="47">
        <f>B18-B20-B21-B22-B23-B24</f>
        <v>1157.9999999999945</v>
      </c>
      <c r="C25" s="47">
        <f>C18-C20-C21-C22-C23-C24</f>
        <v>10024.800000000016</v>
      </c>
      <c r="D25" s="47">
        <f>D18-D20-D21-D22-D23-D24</f>
        <v>570.9000000000091</v>
      </c>
      <c r="E25" s="1">
        <f>D25/D18*100</f>
        <v>1.2697021793329428</v>
      </c>
      <c r="F25" s="1">
        <f t="shared" si="3"/>
        <v>49.30051813471604</v>
      </c>
      <c r="G25" s="1">
        <f t="shared" si="0"/>
        <v>5.694876705769772</v>
      </c>
      <c r="H25" s="48">
        <f t="shared" si="2"/>
        <v>587.0999999999855</v>
      </c>
      <c r="I25" s="48">
        <f t="shared" si="1"/>
        <v>9453.900000000007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12789.8</v>
      </c>
      <c r="C33" s="50">
        <v>50266.1</v>
      </c>
      <c r="D33" s="54">
        <f>1335+343.1+78.5+19.5+60.6+1286.4+5+525.1+62.5+112+1.7+1386+0.2+29.8+71.3+135.1+1382.9+3.4+310.7+57+0.3+439.8+201.8+26+5.1+1392.8+7+56.1</f>
        <v>9334.7</v>
      </c>
      <c r="E33" s="3">
        <f>D33/D149*100</f>
        <v>4.546397637258378</v>
      </c>
      <c r="F33" s="3">
        <f>D33/B33*100</f>
        <v>72.98550407355863</v>
      </c>
      <c r="G33" s="3">
        <f t="shared" si="0"/>
        <v>18.570567440083877</v>
      </c>
      <c r="H33" s="51">
        <f t="shared" si="2"/>
        <v>3455.0999999999985</v>
      </c>
      <c r="I33" s="51">
        <f t="shared" si="1"/>
        <v>40931.399999999994</v>
      </c>
    </row>
    <row r="34" spans="1:9" ht="18">
      <c r="A34" s="26" t="s">
        <v>3</v>
      </c>
      <c r="B34" s="46">
        <v>8159.7</v>
      </c>
      <c r="C34" s="47">
        <v>35016.6</v>
      </c>
      <c r="D34" s="48">
        <f>1335+1268.2+1354.9+1304.2+1357</f>
        <v>6619.3</v>
      </c>
      <c r="E34" s="1">
        <f>D34/D33*100</f>
        <v>70.91068807781717</v>
      </c>
      <c r="F34" s="1">
        <f t="shared" si="3"/>
        <v>81.12185497015822</v>
      </c>
      <c r="G34" s="1">
        <f t="shared" si="0"/>
        <v>18.90332013959094</v>
      </c>
      <c r="H34" s="48">
        <f t="shared" si="2"/>
        <v>1540.3999999999996</v>
      </c>
      <c r="I34" s="48">
        <f t="shared" si="1"/>
        <v>28397.3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1373.9</v>
      </c>
      <c r="C36" s="47">
        <v>3384.4</v>
      </c>
      <c r="D36" s="48">
        <f>10.5+61.2+112+1.1+10.5+29.3+0.6+6.8+9.7+3.4+19.2+41.9-0.2+31.7+187.3+26+0.6+2.4</f>
        <v>554</v>
      </c>
      <c r="E36" s="1">
        <f>D36/D33*100</f>
        <v>5.934845254801975</v>
      </c>
      <c r="F36" s="1">
        <f t="shared" si="3"/>
        <v>40.32316762500909</v>
      </c>
      <c r="G36" s="1">
        <f t="shared" si="0"/>
        <v>16.369223496040657</v>
      </c>
      <c r="H36" s="48">
        <f t="shared" si="2"/>
        <v>819.9000000000001</v>
      </c>
      <c r="I36" s="48">
        <f t="shared" si="1"/>
        <v>2830.4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</f>
        <v>70.5</v>
      </c>
      <c r="E37" s="17">
        <f>D37/D33*100</f>
        <v>0.7552465531832838</v>
      </c>
      <c r="F37" s="17">
        <f t="shared" si="3"/>
        <v>77.38748627881449</v>
      </c>
      <c r="G37" s="17">
        <f t="shared" si="0"/>
        <v>7.586355321209513</v>
      </c>
      <c r="H37" s="57">
        <f t="shared" si="2"/>
        <v>20.599999999999994</v>
      </c>
      <c r="I37" s="57">
        <f t="shared" si="1"/>
        <v>858.8</v>
      </c>
    </row>
    <row r="38" spans="1:9" ht="18">
      <c r="A38" s="26" t="s">
        <v>15</v>
      </c>
      <c r="B38" s="46">
        <v>15.3</v>
      </c>
      <c r="C38" s="47">
        <v>60.8</v>
      </c>
      <c r="D38" s="47">
        <f>5.1+5.1</f>
        <v>10.2</v>
      </c>
      <c r="E38" s="1">
        <f>D38/D33*100</f>
        <v>0.10926971407758147</v>
      </c>
      <c r="F38" s="1">
        <f t="shared" si="3"/>
        <v>66.66666666666666</v>
      </c>
      <c r="G38" s="1">
        <f t="shared" si="0"/>
        <v>16.776315789473685</v>
      </c>
      <c r="H38" s="48">
        <f t="shared" si="2"/>
        <v>5.100000000000001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3149.7999999999993</v>
      </c>
      <c r="C39" s="46">
        <f>C33-C34-C36-C37-C35-C38</f>
        <v>10875.000000000002</v>
      </c>
      <c r="D39" s="46">
        <f>D33-D34-D36-D37-D35-D38</f>
        <v>2080.7000000000007</v>
      </c>
      <c r="E39" s="1">
        <f>D39/D33*100</f>
        <v>22.289950400119988</v>
      </c>
      <c r="F39" s="1">
        <f t="shared" si="3"/>
        <v>66.05816242301103</v>
      </c>
      <c r="G39" s="1">
        <f t="shared" si="0"/>
        <v>19.132873563218393</v>
      </c>
      <c r="H39" s="48">
        <f>B39-D39</f>
        <v>1069.0999999999985</v>
      </c>
      <c r="I39" s="48">
        <f t="shared" si="1"/>
        <v>8794.300000000001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208.1</v>
      </c>
      <c r="C43" s="50">
        <v>829.5</v>
      </c>
      <c r="D43" s="51">
        <f>22.2+3+5+12.1+5.3+62.1+8.7</f>
        <v>118.39999999999999</v>
      </c>
      <c r="E43" s="3">
        <f>D43/D149*100</f>
        <v>0.057665857526368484</v>
      </c>
      <c r="F43" s="3">
        <f>D43/B43*100</f>
        <v>56.8957232099952</v>
      </c>
      <c r="G43" s="3">
        <f t="shared" si="0"/>
        <v>14.273658830620855</v>
      </c>
      <c r="H43" s="51">
        <f t="shared" si="2"/>
        <v>89.7</v>
      </c>
      <c r="I43" s="51">
        <f t="shared" si="1"/>
        <v>711.1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1923.9</v>
      </c>
      <c r="C45" s="50">
        <v>7741.6</v>
      </c>
      <c r="D45" s="51">
        <f>224.1+260.8+14.4+236.4+3.2+114.6+291.3+0.1+96+241.4</f>
        <v>1482.3</v>
      </c>
      <c r="E45" s="3">
        <f>D45/D149*100</f>
        <v>0.7219434173254731</v>
      </c>
      <c r="F45" s="3">
        <f>D45/B45*100</f>
        <v>77.04662404490877</v>
      </c>
      <c r="G45" s="3">
        <f aca="true" t="shared" si="4" ref="G45:G75">D45/C45*100</f>
        <v>19.147204712204193</v>
      </c>
      <c r="H45" s="51">
        <f>B45-D45</f>
        <v>441.60000000000014</v>
      </c>
      <c r="I45" s="51">
        <f aca="true" t="shared" si="5" ref="I45:I76">C45-D45</f>
        <v>6259.3</v>
      </c>
    </row>
    <row r="46" spans="1:9" ht="18">
      <c r="A46" s="26" t="s">
        <v>3</v>
      </c>
      <c r="B46" s="46">
        <v>1591.2</v>
      </c>
      <c r="C46" s="47">
        <v>6753.6</v>
      </c>
      <c r="D46" s="48">
        <f>224.1+258.6+235.3+288.8+241.4</f>
        <v>1248.2</v>
      </c>
      <c r="E46" s="1">
        <f>D46/D45*100</f>
        <v>84.20697564595562</v>
      </c>
      <c r="F46" s="1">
        <f aca="true" t="shared" si="6" ref="F46:F73">D46/B46*100</f>
        <v>78.44394167923579</v>
      </c>
      <c r="G46" s="1">
        <f t="shared" si="4"/>
        <v>18.481994787964936</v>
      </c>
      <c r="H46" s="48">
        <f aca="true" t="shared" si="7" ref="H46:H73">B46-D46</f>
        <v>343</v>
      </c>
      <c r="I46" s="48">
        <f t="shared" si="5"/>
        <v>5505.400000000001</v>
      </c>
    </row>
    <row r="47" spans="1:9" ht="18">
      <c r="A47" s="26" t="s">
        <v>2</v>
      </c>
      <c r="B47" s="46">
        <v>0.8</v>
      </c>
      <c r="C47" s="47">
        <v>1.3</v>
      </c>
      <c r="D47" s="48"/>
      <c r="E47" s="1">
        <f>D47/D45*100</f>
        <v>0</v>
      </c>
      <c r="F47" s="111">
        <f t="shared" si="6"/>
        <v>0</v>
      </c>
      <c r="G47" s="1">
        <f t="shared" si="4"/>
        <v>0</v>
      </c>
      <c r="H47" s="48">
        <f t="shared" si="7"/>
        <v>0.8</v>
      </c>
      <c r="I47" s="48">
        <f t="shared" si="5"/>
        <v>1.3</v>
      </c>
    </row>
    <row r="48" spans="1:9" ht="18">
      <c r="A48" s="26" t="s">
        <v>1</v>
      </c>
      <c r="B48" s="46">
        <v>14.1</v>
      </c>
      <c r="C48" s="47">
        <v>70.7</v>
      </c>
      <c r="D48" s="48">
        <f>0.2+2.1+0.1+6.5</f>
        <v>8.9</v>
      </c>
      <c r="E48" s="1">
        <f>D48/D45*100</f>
        <v>0.6004182689064292</v>
      </c>
      <c r="F48" s="1">
        <f t="shared" si="6"/>
        <v>63.12056737588653</v>
      </c>
      <c r="G48" s="1">
        <f t="shared" si="4"/>
        <v>12.588401697312587</v>
      </c>
      <c r="H48" s="48">
        <f t="shared" si="7"/>
        <v>5.199999999999999</v>
      </c>
      <c r="I48" s="48">
        <f t="shared" si="5"/>
        <v>61.800000000000004</v>
      </c>
    </row>
    <row r="49" spans="1:9" ht="18">
      <c r="A49" s="26" t="s">
        <v>0</v>
      </c>
      <c r="B49" s="46">
        <v>241.5</v>
      </c>
      <c r="C49" s="47">
        <v>568.5</v>
      </c>
      <c r="D49" s="48">
        <f>2.2+2.5+0.8+112.4+2.2+0.1+69.1</f>
        <v>189.3</v>
      </c>
      <c r="E49" s="1">
        <f>D49/D45*100</f>
        <v>12.77069419145922</v>
      </c>
      <c r="F49" s="1">
        <f t="shared" si="6"/>
        <v>78.38509316770187</v>
      </c>
      <c r="G49" s="1">
        <f t="shared" si="4"/>
        <v>33.298153034300796</v>
      </c>
      <c r="H49" s="48">
        <f t="shared" si="7"/>
        <v>52.19999999999999</v>
      </c>
      <c r="I49" s="48">
        <f t="shared" si="5"/>
        <v>379.2</v>
      </c>
    </row>
    <row r="50" spans="1:9" ht="18.75" thickBot="1">
      <c r="A50" s="26" t="s">
        <v>34</v>
      </c>
      <c r="B50" s="47">
        <f>B45-B46-B49-B48-B47</f>
        <v>76.30000000000005</v>
      </c>
      <c r="C50" s="47">
        <f>C45-C46-C49-C48-C47</f>
        <v>347.5</v>
      </c>
      <c r="D50" s="47">
        <f>D45-D46-D49-D48-D47</f>
        <v>35.8999999999999</v>
      </c>
      <c r="E50" s="1">
        <f>D50/D45*100</f>
        <v>2.4219118936787356</v>
      </c>
      <c r="F50" s="1">
        <f t="shared" si="6"/>
        <v>47.05111402359093</v>
      </c>
      <c r="G50" s="1">
        <f t="shared" si="4"/>
        <v>10.33093525179853</v>
      </c>
      <c r="H50" s="48">
        <f t="shared" si="7"/>
        <v>40.400000000000155</v>
      </c>
      <c r="I50" s="48">
        <f t="shared" si="5"/>
        <v>311.6000000000001</v>
      </c>
    </row>
    <row r="51" spans="1:9" ht="18.75" thickBot="1">
      <c r="A51" s="25" t="s">
        <v>4</v>
      </c>
      <c r="B51" s="49">
        <v>3826.4</v>
      </c>
      <c r="C51" s="50">
        <v>16075.7</v>
      </c>
      <c r="D51" s="51">
        <f>8+294.9+37.1+10.7+29.1+464+10.3+76.6+3.8+16.5+359.8+101.4+28.4+17.4+423.7+90.6+34.9+37+0.1+9.1+9.3+297.9+22+64.6</f>
        <v>2447.2000000000003</v>
      </c>
      <c r="E51" s="3">
        <f>D51/D149*100</f>
        <v>1.1918909336024406</v>
      </c>
      <c r="F51" s="3">
        <f>D51/B51*100</f>
        <v>63.95567635375288</v>
      </c>
      <c r="G51" s="3">
        <f t="shared" si="4"/>
        <v>15.222976293411797</v>
      </c>
      <c r="H51" s="51">
        <f>B51-D51</f>
        <v>1379.1999999999998</v>
      </c>
      <c r="I51" s="51">
        <f t="shared" si="5"/>
        <v>13628.5</v>
      </c>
    </row>
    <row r="52" spans="1:9" ht="18">
      <c r="A52" s="26" t="s">
        <v>3</v>
      </c>
      <c r="B52" s="46">
        <v>2276.4</v>
      </c>
      <c r="C52" s="47">
        <v>10328.7</v>
      </c>
      <c r="D52" s="48">
        <f>8+294.9+437.7+298.5+423.7+297.9</f>
        <v>1760.6999999999998</v>
      </c>
      <c r="E52" s="1">
        <f>D52/D51*100</f>
        <v>71.94753187316115</v>
      </c>
      <c r="F52" s="1">
        <f t="shared" si="6"/>
        <v>77.34580917237743</v>
      </c>
      <c r="G52" s="1">
        <f t="shared" si="4"/>
        <v>17.046675767521563</v>
      </c>
      <c r="H52" s="48">
        <f t="shared" si="7"/>
        <v>515.7000000000003</v>
      </c>
      <c r="I52" s="48">
        <f t="shared" si="5"/>
        <v>8568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55.8</v>
      </c>
      <c r="C54" s="47">
        <v>287</v>
      </c>
      <c r="D54" s="48">
        <f>1.3+0.7+2.1+1+7.6</f>
        <v>12.7</v>
      </c>
      <c r="E54" s="1">
        <f>D54/D51*100</f>
        <v>0.5189604445897351</v>
      </c>
      <c r="F54" s="1">
        <f t="shared" si="6"/>
        <v>22.759856630824373</v>
      </c>
      <c r="G54" s="1">
        <f t="shared" si="4"/>
        <v>4.425087108013937</v>
      </c>
      <c r="H54" s="48">
        <f t="shared" si="7"/>
        <v>43.099999999999994</v>
      </c>
      <c r="I54" s="48">
        <f t="shared" si="5"/>
        <v>274.3</v>
      </c>
    </row>
    <row r="55" spans="1:9" ht="18">
      <c r="A55" s="26" t="s">
        <v>0</v>
      </c>
      <c r="B55" s="46">
        <v>339.3</v>
      </c>
      <c r="C55" s="47">
        <v>933.1</v>
      </c>
      <c r="D55" s="48">
        <f>10.7+0.6+7.6+85.1+28.4+14.4+0.1+8.5+0.1+7+0.1+7.7</f>
        <v>170.29999999999998</v>
      </c>
      <c r="E55" s="1">
        <f>D55/D51*100</f>
        <v>6.958973520758416</v>
      </c>
      <c r="F55" s="1">
        <f t="shared" si="6"/>
        <v>50.19157088122604</v>
      </c>
      <c r="G55" s="1">
        <f t="shared" si="4"/>
        <v>18.250991319258382</v>
      </c>
      <c r="H55" s="48">
        <f t="shared" si="7"/>
        <v>169.00000000000003</v>
      </c>
      <c r="I55" s="48">
        <f t="shared" si="5"/>
        <v>762.8000000000001</v>
      </c>
    </row>
    <row r="56" spans="1:9" ht="18.75" thickBot="1">
      <c r="A56" s="26" t="s">
        <v>34</v>
      </c>
      <c r="B56" s="47">
        <f>B51-B52-B55-B54-B53</f>
        <v>1154.9</v>
      </c>
      <c r="C56" s="47">
        <f>C51-C52-C55-C54-C53</f>
        <v>4514.9</v>
      </c>
      <c r="D56" s="47">
        <f>D51-D52-D55-D54-D53</f>
        <v>503.5000000000005</v>
      </c>
      <c r="E56" s="1">
        <f>D56/D51*100</f>
        <v>20.5745341614907</v>
      </c>
      <c r="F56" s="1">
        <f t="shared" si="6"/>
        <v>43.596848211966446</v>
      </c>
      <c r="G56" s="1">
        <f t="shared" si="4"/>
        <v>11.151963498637855</v>
      </c>
      <c r="H56" s="48">
        <f t="shared" si="7"/>
        <v>651.3999999999996</v>
      </c>
      <c r="I56" s="48">
        <f>C56-D56</f>
        <v>4011.399999999999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597.5</v>
      </c>
      <c r="C58" s="50">
        <v>5881.8</v>
      </c>
      <c r="D58" s="51">
        <f>43.5+4.7+72.8+47.2+46+5+62.5+3.8+40.9+35.3+2.1</f>
        <v>363.8</v>
      </c>
      <c r="E58" s="3">
        <f>D58/D149*100</f>
        <v>0.1771861399332167</v>
      </c>
      <c r="F58" s="3">
        <f>D58/B58*100</f>
        <v>60.887029288702934</v>
      </c>
      <c r="G58" s="3">
        <f t="shared" si="4"/>
        <v>6.185181407052263</v>
      </c>
      <c r="H58" s="51">
        <f>B58-D58</f>
        <v>233.7</v>
      </c>
      <c r="I58" s="51">
        <f t="shared" si="5"/>
        <v>5518</v>
      </c>
    </row>
    <row r="59" spans="1:9" ht="18">
      <c r="A59" s="26" t="s">
        <v>3</v>
      </c>
      <c r="B59" s="46">
        <v>350.2</v>
      </c>
      <c r="C59" s="47">
        <v>1508.2</v>
      </c>
      <c r="D59" s="48">
        <f>43.5+72.8+47.2+62.5+0.1+35.3</f>
        <v>261.4</v>
      </c>
      <c r="E59" s="1">
        <f>D59/D58*100</f>
        <v>71.85266630016491</v>
      </c>
      <c r="F59" s="1">
        <f t="shared" si="6"/>
        <v>74.64306110793831</v>
      </c>
      <c r="G59" s="1">
        <f t="shared" si="4"/>
        <v>17.331918843654687</v>
      </c>
      <c r="H59" s="48">
        <f t="shared" si="7"/>
        <v>88.80000000000001</v>
      </c>
      <c r="I59" s="48">
        <f t="shared" si="5"/>
        <v>1246.8000000000002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217.4</v>
      </c>
      <c r="C61" s="47">
        <v>627.5</v>
      </c>
      <c r="D61" s="48">
        <f>4.7+45.7+4.9+40.9</f>
        <v>96.2</v>
      </c>
      <c r="E61" s="1">
        <f>D61/D58*100</f>
        <v>26.44310060472787</v>
      </c>
      <c r="F61" s="1">
        <f t="shared" si="6"/>
        <v>44.250229990800364</v>
      </c>
      <c r="G61" s="1">
        <f t="shared" si="4"/>
        <v>15.330677290836652</v>
      </c>
      <c r="H61" s="48">
        <f t="shared" si="7"/>
        <v>121.2</v>
      </c>
      <c r="I61" s="48">
        <f t="shared" si="5"/>
        <v>531.3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29.900000000000006</v>
      </c>
      <c r="C63" s="47">
        <f>C58-C59-C61-C62-C60</f>
        <v>198.10000000000053</v>
      </c>
      <c r="D63" s="47">
        <f>D58-D59-D61-D62-D60</f>
        <v>6.200000000000031</v>
      </c>
      <c r="E63" s="1">
        <f>D63/D58*100</f>
        <v>1.7042330951072104</v>
      </c>
      <c r="F63" s="1">
        <f t="shared" si="6"/>
        <v>20.73578595317736</v>
      </c>
      <c r="G63" s="1">
        <f t="shared" si="4"/>
        <v>3.1297324583543737</v>
      </c>
      <c r="H63" s="48">
        <f t="shared" si="7"/>
        <v>23.699999999999974</v>
      </c>
      <c r="I63" s="48">
        <f t="shared" si="5"/>
        <v>191.9000000000005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134</v>
      </c>
      <c r="C68" s="50">
        <f>C69+C70</f>
        <v>424.4</v>
      </c>
      <c r="D68" s="51">
        <f>SUM(D69:D70)</f>
        <v>16.700000000000003</v>
      </c>
      <c r="E68" s="39">
        <f>D68/D149*100</f>
        <v>0.008133613350425287</v>
      </c>
      <c r="F68" s="3">
        <f>D68/B68*100</f>
        <v>12.462686567164182</v>
      </c>
      <c r="G68" s="3">
        <f t="shared" si="4"/>
        <v>3.934967012252593</v>
      </c>
      <c r="H68" s="51">
        <f>B68-D68</f>
        <v>117.3</v>
      </c>
      <c r="I68" s="51">
        <f t="shared" si="5"/>
        <v>407.7</v>
      </c>
    </row>
    <row r="69" spans="1:9" ht="18">
      <c r="A69" s="26" t="s">
        <v>8</v>
      </c>
      <c r="B69" s="46">
        <v>71.6</v>
      </c>
      <c r="C69" s="47">
        <v>171</v>
      </c>
      <c r="D69" s="48">
        <f>3.9+1+3+8.8</f>
        <v>16.700000000000003</v>
      </c>
      <c r="E69" s="1">
        <f>D69/D68*100</f>
        <v>100</v>
      </c>
      <c r="F69" s="1">
        <f t="shared" si="6"/>
        <v>23.324022346368718</v>
      </c>
      <c r="G69" s="1">
        <f t="shared" si="4"/>
        <v>9.766081871345031</v>
      </c>
      <c r="H69" s="48">
        <f t="shared" si="7"/>
        <v>54.89999999999999</v>
      </c>
      <c r="I69" s="48">
        <f t="shared" si="5"/>
        <v>154.3</v>
      </c>
    </row>
    <row r="70" spans="1:9" ht="18.75" thickBot="1">
      <c r="A70" s="26" t="s">
        <v>9</v>
      </c>
      <c r="B70" s="46">
        <v>62.4</v>
      </c>
      <c r="C70" s="47">
        <v>253.4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62.4</v>
      </c>
      <c r="I70" s="48">
        <f t="shared" si="5"/>
        <v>253.4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2500</v>
      </c>
      <c r="C76" s="66">
        <v>10000</v>
      </c>
      <c r="D76" s="67"/>
      <c r="E76" s="45"/>
      <c r="F76" s="45"/>
      <c r="G76" s="45"/>
      <c r="H76" s="67">
        <f>B76-D76</f>
        <v>2500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13566.2</v>
      </c>
      <c r="C89" s="50">
        <v>50201.5</v>
      </c>
      <c r="D89" s="51">
        <f>504.1+603.6+0.4+13.4+0.4+2.2+9.9+1.1+305.4+663.4+712.7+3.4+59.2+17.1+69.2+0.3+0.1+65+384.8+526.3+246.2+20.6+24.1+37.5+50.9+14.3+10.2+5.2+1502.8+556.3+715.7+52.4-0.2+96.1+234.6+88.5+23.1+1.9+3.2+309.4+1005.9+308.4</f>
        <v>9249.1</v>
      </c>
      <c r="E89" s="3">
        <f>D89/D149*100</f>
        <v>4.504706780803503</v>
      </c>
      <c r="F89" s="3">
        <f aca="true" t="shared" si="10" ref="F89:F95">D89/B89*100</f>
        <v>68.1775294481874</v>
      </c>
      <c r="G89" s="3">
        <f t="shared" si="8"/>
        <v>18.423951475553523</v>
      </c>
      <c r="H89" s="51">
        <f aca="true" t="shared" si="11" ref="H89:H95">B89-D89</f>
        <v>4317.1</v>
      </c>
      <c r="I89" s="51">
        <f t="shared" si="9"/>
        <v>40952.4</v>
      </c>
    </row>
    <row r="90" spans="1:9" ht="18">
      <c r="A90" s="26" t="s">
        <v>3</v>
      </c>
      <c r="B90" s="46">
        <f>11319.6-48.1</f>
        <v>11271.5</v>
      </c>
      <c r="C90" s="47">
        <v>41785.6</v>
      </c>
      <c r="D90" s="48">
        <f>504.1+600.9+12.5+0.1+294.4+657+710.4+56.2+67.4+61.4+375.5+513+243.5+0.3+0.2+0.2+1502.8+529.2+582+0.1+29+142.9+14.9+1.4+1.9+241.9+972.3+146.3</f>
        <v>8261.799999999997</v>
      </c>
      <c r="E90" s="1">
        <f>D90/D89*100</f>
        <v>89.32544788141546</v>
      </c>
      <c r="F90" s="1">
        <f t="shared" si="10"/>
        <v>73.29814132990283</v>
      </c>
      <c r="G90" s="1">
        <f t="shared" si="8"/>
        <v>19.771883136774385</v>
      </c>
      <c r="H90" s="48">
        <f t="shared" si="11"/>
        <v>3009.7000000000025</v>
      </c>
      <c r="I90" s="48">
        <f t="shared" si="9"/>
        <v>33523.8</v>
      </c>
    </row>
    <row r="91" spans="1:9" ht="18">
      <c r="A91" s="26" t="s">
        <v>32</v>
      </c>
      <c r="B91" s="46">
        <f>918.4-1.2</f>
        <v>917.1999999999999</v>
      </c>
      <c r="C91" s="47">
        <v>2476</v>
      </c>
      <c r="D91" s="48">
        <f>9.8+96.8+35.3+50.2+30+1.1+18.1+138.1</f>
        <v>379.4</v>
      </c>
      <c r="E91" s="1">
        <f>D91/D89*100</f>
        <v>4.102020737152803</v>
      </c>
      <c r="F91" s="1">
        <f t="shared" si="10"/>
        <v>41.365023986044484</v>
      </c>
      <c r="G91" s="1">
        <f t="shared" si="8"/>
        <v>15.323101777059772</v>
      </c>
      <c r="H91" s="48">
        <f t="shared" si="11"/>
        <v>537.8</v>
      </c>
      <c r="I91" s="48">
        <f t="shared" si="9"/>
        <v>2096.6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1377.500000000001</v>
      </c>
      <c r="C93" s="47">
        <f>C89-C90-C91-C92</f>
        <v>5939.9000000000015</v>
      </c>
      <c r="D93" s="47">
        <f>D89-D90-D91-D92</f>
        <v>607.9000000000029</v>
      </c>
      <c r="E93" s="1">
        <f>D93/D89*100</f>
        <v>6.572531381431738</v>
      </c>
      <c r="F93" s="1">
        <f t="shared" si="10"/>
        <v>44.13067150635227</v>
      </c>
      <c r="G93" s="1">
        <f>D93/C93*100</f>
        <v>10.234179026582986</v>
      </c>
      <c r="H93" s="48">
        <f t="shared" si="11"/>
        <v>769.599999999998</v>
      </c>
      <c r="I93" s="48">
        <f>C93-D93</f>
        <v>5331.999999999998</v>
      </c>
    </row>
    <row r="94" spans="1:9" ht="18.75">
      <c r="A94" s="116" t="s">
        <v>12</v>
      </c>
      <c r="B94" s="119">
        <v>20713.6</v>
      </c>
      <c r="C94" s="121">
        <v>63500.4</v>
      </c>
      <c r="D94" s="120">
        <f>3050.1+485.9+95+377.6+203.9+57.3+702.6+368.5+68.4+157.9+4015.3+212.6+788.4+894.3+61.1+517.2+111.3+0.1+1461.7+564.4+1326.7+460.8</f>
        <v>15981.1</v>
      </c>
      <c r="E94" s="115">
        <f>D94/D149*100</f>
        <v>7.783478342184523</v>
      </c>
      <c r="F94" s="118">
        <f t="shared" si="10"/>
        <v>77.15269195118184</v>
      </c>
      <c r="G94" s="114">
        <f>D94/C94*100</f>
        <v>25.16692808234279</v>
      </c>
      <c r="H94" s="120">
        <f t="shared" si="11"/>
        <v>4732.499999999998</v>
      </c>
      <c r="I94" s="130">
        <f>C94-D94</f>
        <v>47519.3</v>
      </c>
    </row>
    <row r="95" spans="1:9" ht="18.75" thickBot="1">
      <c r="A95" s="117" t="s">
        <v>103</v>
      </c>
      <c r="B95" s="122">
        <v>1323.4</v>
      </c>
      <c r="C95" s="123">
        <v>5343.5</v>
      </c>
      <c r="D95" s="124">
        <f>57.3+368.5+61.1+0.1+320</f>
        <v>807</v>
      </c>
      <c r="E95" s="125">
        <f>D95/D94*100</f>
        <v>5.049714975815181</v>
      </c>
      <c r="F95" s="126">
        <f t="shared" si="10"/>
        <v>60.97929575336255</v>
      </c>
      <c r="G95" s="127">
        <f>D95/C95*100</f>
        <v>15.102460933844858</v>
      </c>
      <c r="H95" s="131">
        <f t="shared" si="11"/>
        <v>516.4000000000001</v>
      </c>
      <c r="I95" s="132">
        <f>C95-D95</f>
        <v>4536.5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2448.7</v>
      </c>
      <c r="C101" s="100">
        <v>10703.3</v>
      </c>
      <c r="D101" s="87">
        <f>40+388.7+47.5+2+10.9+26+40+10.7+4.9+126.7+451+1.9+19.2+1.6+31.5+41+134.3</f>
        <v>1377.9</v>
      </c>
      <c r="E101" s="22">
        <f>D101/D149*100</f>
        <v>0.6710961578174252</v>
      </c>
      <c r="F101" s="22">
        <f>D101/B101*100</f>
        <v>56.27067423530854</v>
      </c>
      <c r="G101" s="22">
        <f aca="true" t="shared" si="12" ref="G101:G147">D101/C101*100</f>
        <v>12.87359973092411</v>
      </c>
      <c r="H101" s="87">
        <f aca="true" t="shared" si="13" ref="H101:H106">B101-D101</f>
        <v>1070.7999999999997</v>
      </c>
      <c r="I101" s="87">
        <f aca="true" t="shared" si="14" ref="I101:I147">C101-D101</f>
        <v>9325.4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2140.8</v>
      </c>
      <c r="C103" s="48">
        <v>8863.3</v>
      </c>
      <c r="D103" s="48">
        <f>39.8+388.5+20.6+2+26+40+4.1+126.5+407.9+18+31.2+40.6+134.1</f>
        <v>1279.3</v>
      </c>
      <c r="E103" s="1">
        <f>D103/D101*100</f>
        <v>92.84418317729877</v>
      </c>
      <c r="F103" s="1">
        <f aca="true" t="shared" si="15" ref="F103:F147">D103/B103*100</f>
        <v>59.758034379671145</v>
      </c>
      <c r="G103" s="1">
        <f t="shared" si="12"/>
        <v>14.433675944625591</v>
      </c>
      <c r="H103" s="48">
        <f t="shared" si="13"/>
        <v>861.5000000000002</v>
      </c>
      <c r="I103" s="48">
        <f t="shared" si="14"/>
        <v>7583.999999999999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307.89999999999964</v>
      </c>
      <c r="C105" s="96">
        <f>C101-C102-C103</f>
        <v>1652.3999999999996</v>
      </c>
      <c r="D105" s="96">
        <f>D101-D102-D103</f>
        <v>98.60000000000014</v>
      </c>
      <c r="E105" s="92">
        <f>D105/D101*100</f>
        <v>7.155816822701222</v>
      </c>
      <c r="F105" s="92">
        <f t="shared" si="15"/>
        <v>32.02338421565452</v>
      </c>
      <c r="G105" s="92">
        <f t="shared" si="12"/>
        <v>5.967078189300421</v>
      </c>
      <c r="H105" s="132">
        <f>B105-D105</f>
        <v>209.2999999999995</v>
      </c>
      <c r="I105" s="132">
        <f t="shared" si="14"/>
        <v>1553.7999999999995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47878.20000000001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41898.30000000001</v>
      </c>
      <c r="E106" s="90">
        <f>D106/D149*100</f>
        <v>20.406261810785857</v>
      </c>
      <c r="F106" s="90">
        <f>D106/B106*100</f>
        <v>87.51018208704588</v>
      </c>
      <c r="G106" s="90">
        <f t="shared" si="12"/>
        <v>11.48415574462697</v>
      </c>
      <c r="H106" s="89">
        <f t="shared" si="13"/>
        <v>5979.9000000000015</v>
      </c>
      <c r="I106" s="89">
        <f t="shared" si="14"/>
        <v>322937.39999999997</v>
      </c>
    </row>
    <row r="107" spans="1:9" ht="37.5">
      <c r="A107" s="31" t="s">
        <v>66</v>
      </c>
      <c r="B107" s="75">
        <f>590.4+42</f>
        <v>632.4</v>
      </c>
      <c r="C107" s="71">
        <v>2166.2</v>
      </c>
      <c r="D107" s="76">
        <f>142.7+0.9+78.6</f>
        <v>222.2</v>
      </c>
      <c r="E107" s="6">
        <f>D107/D106*100</f>
        <v>0.5303317795710087</v>
      </c>
      <c r="F107" s="6">
        <f t="shared" si="15"/>
        <v>35.1359898798229</v>
      </c>
      <c r="G107" s="6">
        <f t="shared" si="12"/>
        <v>10.257593943310868</v>
      </c>
      <c r="H107" s="65">
        <f aca="true" t="shared" si="16" ref="H107:H147">B107-D107</f>
        <v>410.2</v>
      </c>
      <c r="I107" s="65">
        <f t="shared" si="14"/>
        <v>1943.9999999999998</v>
      </c>
    </row>
    <row r="108" spans="1:9" ht="18">
      <c r="A108" s="26" t="s">
        <v>32</v>
      </c>
      <c r="B108" s="78">
        <f>323.1+42</f>
        <v>365.1</v>
      </c>
      <c r="C108" s="48">
        <v>1213.5</v>
      </c>
      <c r="D108" s="79">
        <f>142.7+0.9+78.6</f>
        <v>222.2</v>
      </c>
      <c r="E108" s="1">
        <f>D108/D107*100</f>
        <v>100</v>
      </c>
      <c r="F108" s="1">
        <f t="shared" si="15"/>
        <v>60.860038345658715</v>
      </c>
      <c r="G108" s="1">
        <f t="shared" si="12"/>
        <v>18.31067161104244</v>
      </c>
      <c r="H108" s="48">
        <f t="shared" si="16"/>
        <v>142.90000000000003</v>
      </c>
      <c r="I108" s="48">
        <f t="shared" si="14"/>
        <v>991.3</v>
      </c>
    </row>
    <row r="109" spans="1:9" ht="34.5" customHeight="1">
      <c r="A109" s="16" t="s">
        <v>98</v>
      </c>
      <c r="B109" s="77">
        <v>93.9</v>
      </c>
      <c r="C109" s="65">
        <v>778.3</v>
      </c>
      <c r="D109" s="76">
        <f>26.5+20.2+7.7+37.4</f>
        <v>91.80000000000001</v>
      </c>
      <c r="E109" s="6">
        <f>D109/D106*100</f>
        <v>0.2191019683376175</v>
      </c>
      <c r="F109" s="6">
        <f>D109/B109*100</f>
        <v>97.76357827476039</v>
      </c>
      <c r="G109" s="6">
        <f t="shared" si="12"/>
        <v>11.79493768469742</v>
      </c>
      <c r="H109" s="65">
        <f t="shared" si="16"/>
        <v>2.0999999999999943</v>
      </c>
      <c r="I109" s="65">
        <f t="shared" si="14"/>
        <v>686.5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118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465.6</v>
      </c>
      <c r="C113" s="65">
        <v>1795.8</v>
      </c>
      <c r="D113" s="76">
        <f>82.2+4.4+0.2+16.8+100.8+0.1</f>
        <v>204.5</v>
      </c>
      <c r="E113" s="6">
        <f>D113/D106*100</f>
        <v>0.4880866288131021</v>
      </c>
      <c r="F113" s="6">
        <f t="shared" si="15"/>
        <v>43.921821305841924</v>
      </c>
      <c r="G113" s="6">
        <f t="shared" si="12"/>
        <v>11.387682369974385</v>
      </c>
      <c r="H113" s="65">
        <f t="shared" si="16"/>
        <v>261.1</v>
      </c>
      <c r="I113" s="65">
        <f t="shared" si="14"/>
        <v>1591.3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62.7</v>
      </c>
      <c r="C117" s="57">
        <v>229.6</v>
      </c>
      <c r="D117" s="76">
        <f>17.1-0.3+0.8+0.3+21.4+4.2+0.3</f>
        <v>43.8</v>
      </c>
      <c r="E117" s="6">
        <f>D117/D106*100</f>
        <v>0.10453884763820963</v>
      </c>
      <c r="F117" s="6">
        <f t="shared" si="15"/>
        <v>69.85645933014352</v>
      </c>
      <c r="G117" s="6">
        <f t="shared" si="12"/>
        <v>19.076655052264808</v>
      </c>
      <c r="H117" s="65">
        <f t="shared" si="16"/>
        <v>18.900000000000006</v>
      </c>
      <c r="I117" s="65">
        <f t="shared" si="14"/>
        <v>185.8</v>
      </c>
    </row>
    <row r="118" spans="1:9" s="36" customFormat="1" ht="18">
      <c r="A118" s="37" t="s">
        <v>53</v>
      </c>
      <c r="B118" s="78">
        <v>50.4</v>
      </c>
      <c r="C118" s="48">
        <v>170.2</v>
      </c>
      <c r="D118" s="79">
        <f>17.1-0.3+16.8</f>
        <v>33.6</v>
      </c>
      <c r="E118" s="1">
        <f>D118/D117*100</f>
        <v>76.7123287671233</v>
      </c>
      <c r="F118" s="1">
        <f t="shared" si="15"/>
        <v>66.66666666666667</v>
      </c>
      <c r="G118" s="1">
        <f t="shared" si="12"/>
        <v>19.74148061104583</v>
      </c>
      <c r="H118" s="48">
        <f t="shared" si="16"/>
        <v>16.799999999999997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5030.5</v>
      </c>
      <c r="C123" s="57">
        <v>5096.9</v>
      </c>
      <c r="D123" s="80">
        <f>3776+7.6+1124</f>
        <v>4907.6</v>
      </c>
      <c r="E123" s="17">
        <f>D123/D106*100</f>
        <v>11.713124398841956</v>
      </c>
      <c r="F123" s="6">
        <f t="shared" si="15"/>
        <v>97.55690289235663</v>
      </c>
      <c r="G123" s="6">
        <f t="shared" si="12"/>
        <v>96.2859777511821</v>
      </c>
      <c r="H123" s="65">
        <f t="shared" si="16"/>
        <v>122.89999999999964</v>
      </c>
      <c r="I123" s="65">
        <f t="shared" si="14"/>
        <v>189.29999999999927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95.1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95.1</v>
      </c>
      <c r="I126" s="65">
        <f t="shared" si="14"/>
        <v>95.1</v>
      </c>
    </row>
    <row r="127" spans="1:9" s="2" customFormat="1" ht="37.5">
      <c r="A127" s="16" t="s">
        <v>76</v>
      </c>
      <c r="B127" s="77">
        <v>184.1</v>
      </c>
      <c r="C127" s="57">
        <v>983</v>
      </c>
      <c r="D127" s="80">
        <f>2.8+14.4+2.8+8.8</f>
        <v>28.8</v>
      </c>
      <c r="E127" s="17">
        <f>D127/D106*100</f>
        <v>0.0687378724196447</v>
      </c>
      <c r="F127" s="6">
        <f t="shared" si="15"/>
        <v>15.643671917436178</v>
      </c>
      <c r="G127" s="6">
        <f t="shared" si="12"/>
        <v>2.9298067141403865</v>
      </c>
      <c r="H127" s="65">
        <f t="shared" si="16"/>
        <v>155.29999999999998</v>
      </c>
      <c r="I127" s="65">
        <f t="shared" si="14"/>
        <v>954.2</v>
      </c>
    </row>
    <row r="128" spans="1:9" s="36" customFormat="1" ht="18">
      <c r="A128" s="26" t="s">
        <v>114</v>
      </c>
      <c r="B128" s="78">
        <v>157.2</v>
      </c>
      <c r="C128" s="48">
        <v>851.8</v>
      </c>
      <c r="D128" s="79">
        <f>2.8+2.8-0.1</f>
        <v>5.5</v>
      </c>
      <c r="E128" s="1">
        <f>D128/D127*100</f>
        <v>19.09722222222222</v>
      </c>
      <c r="F128" s="1">
        <f>D128/B128*100</f>
        <v>3.498727735368957</v>
      </c>
      <c r="G128" s="1">
        <f t="shared" si="12"/>
        <v>0.6456914768725054</v>
      </c>
      <c r="H128" s="48">
        <f t="shared" si="16"/>
        <v>151.7</v>
      </c>
      <c r="I128" s="48">
        <f t="shared" si="14"/>
        <v>846.3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22.8</v>
      </c>
      <c r="C131" s="57">
        <v>64.1</v>
      </c>
      <c r="D131" s="80">
        <f>0.8</f>
        <v>0.8</v>
      </c>
      <c r="E131" s="17">
        <f>D131/D106*100</f>
        <v>0.0019093853449901304</v>
      </c>
      <c r="F131" s="6">
        <f t="shared" si="15"/>
        <v>3.508771929824561</v>
      </c>
      <c r="G131" s="6">
        <f t="shared" si="12"/>
        <v>1.2480499219968801</v>
      </c>
      <c r="H131" s="65">
        <f t="shared" si="16"/>
        <v>22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114.2</v>
      </c>
      <c r="C133" s="57">
        <v>600</v>
      </c>
      <c r="D133" s="80">
        <f>0.8+5</f>
        <v>5.8</v>
      </c>
      <c r="E133" s="17">
        <f>D133/D106*100</f>
        <v>0.013843043751178443</v>
      </c>
      <c r="F133" s="6">
        <f t="shared" si="15"/>
        <v>5.078809106830122</v>
      </c>
      <c r="G133" s="6">
        <f t="shared" si="12"/>
        <v>0.9666666666666667</v>
      </c>
      <c r="H133" s="65">
        <f t="shared" si="16"/>
        <v>108.4</v>
      </c>
      <c r="I133" s="65">
        <f t="shared" si="14"/>
        <v>594.2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128.3</v>
      </c>
      <c r="C135" s="57">
        <v>363.7</v>
      </c>
      <c r="D135" s="80">
        <f>5.2+0.3+2.7</f>
        <v>8.2</v>
      </c>
      <c r="E135" s="17">
        <f>D135/D106*100</f>
        <v>0.019571199786148834</v>
      </c>
      <c r="F135" s="6">
        <f t="shared" si="15"/>
        <v>6.391270459859704</v>
      </c>
      <c r="G135" s="6">
        <f>D135/C135*100</f>
        <v>2.2546054440472916</v>
      </c>
      <c r="H135" s="65">
        <f t="shared" si="16"/>
        <v>120.10000000000001</v>
      </c>
      <c r="I135" s="65">
        <f t="shared" si="14"/>
        <v>355.5</v>
      </c>
    </row>
    <row r="136" spans="1:9" s="36" customFormat="1" ht="18">
      <c r="A136" s="26" t="s">
        <v>32</v>
      </c>
      <c r="B136" s="78">
        <v>92.9</v>
      </c>
      <c r="C136" s="48">
        <v>218.8</v>
      </c>
      <c r="D136" s="79">
        <f>0.3</f>
        <v>0.3</v>
      </c>
      <c r="E136" s="111">
        <f>D136/D135*100</f>
        <v>3.6585365853658542</v>
      </c>
      <c r="F136" s="1">
        <f t="shared" si="15"/>
        <v>0.3229278794402583</v>
      </c>
      <c r="G136" s="1">
        <f>D136/C136*100</f>
        <v>0.13711151736745886</v>
      </c>
      <c r="H136" s="48">
        <f t="shared" si="16"/>
        <v>92.60000000000001</v>
      </c>
      <c r="I136" s="48">
        <f t="shared" si="14"/>
        <v>218.5</v>
      </c>
    </row>
    <row r="137" spans="1:9" s="2" customFormat="1" ht="18.75">
      <c r="A137" s="16" t="s">
        <v>31</v>
      </c>
      <c r="B137" s="77">
        <v>282</v>
      </c>
      <c r="C137" s="57">
        <v>1160.2</v>
      </c>
      <c r="D137" s="80">
        <f>26.5+42.3+30.1+3.6+8.6+42.3+0.1+5.7+31.9</f>
        <v>191.09999999999997</v>
      </c>
      <c r="E137" s="17">
        <f>D137/D106*100</f>
        <v>0.4561044242845173</v>
      </c>
      <c r="F137" s="6">
        <f t="shared" si="15"/>
        <v>67.7659574468085</v>
      </c>
      <c r="G137" s="6">
        <f t="shared" si="12"/>
        <v>16.471298052059986</v>
      </c>
      <c r="H137" s="65">
        <f t="shared" si="16"/>
        <v>90.90000000000003</v>
      </c>
      <c r="I137" s="65">
        <f t="shared" si="14"/>
        <v>969.1000000000001</v>
      </c>
    </row>
    <row r="138" spans="1:9" s="36" customFormat="1" ht="18">
      <c r="A138" s="37" t="s">
        <v>53</v>
      </c>
      <c r="B138" s="78">
        <v>211.2</v>
      </c>
      <c r="C138" s="48">
        <v>886.2</v>
      </c>
      <c r="D138" s="79">
        <f>26.5+39.8+30.1+42.1+0.1+31.9</f>
        <v>170.5</v>
      </c>
      <c r="E138" s="1">
        <f>D138/D137*100</f>
        <v>89.2203035060178</v>
      </c>
      <c r="F138" s="1">
        <f aca="true" t="shared" si="17" ref="F138:F146">D138/B138*100</f>
        <v>80.72916666666667</v>
      </c>
      <c r="G138" s="1">
        <f t="shared" si="12"/>
        <v>19.239449334236063</v>
      </c>
      <c r="H138" s="48">
        <f t="shared" si="16"/>
        <v>40.69999999999999</v>
      </c>
      <c r="I138" s="48">
        <f t="shared" si="14"/>
        <v>715.7</v>
      </c>
    </row>
    <row r="139" spans="1:9" s="36" customFormat="1" ht="18">
      <c r="A139" s="26" t="s">
        <v>32</v>
      </c>
      <c r="B139" s="78">
        <v>20.2</v>
      </c>
      <c r="C139" s="48">
        <v>39.3</v>
      </c>
      <c r="D139" s="79">
        <f>8.6+0.2+0.3</f>
        <v>9.1</v>
      </c>
      <c r="E139" s="1">
        <f>D139/D137*100</f>
        <v>4.761904761904763</v>
      </c>
      <c r="F139" s="1">
        <f t="shared" si="17"/>
        <v>45.04950495049505</v>
      </c>
      <c r="G139" s="1">
        <f>D139/C139*100</f>
        <v>23.15521628498728</v>
      </c>
      <c r="H139" s="48">
        <f t="shared" si="16"/>
        <v>11.1</v>
      </c>
      <c r="I139" s="48">
        <f t="shared" si="14"/>
        <v>30.199999999999996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3612.8</v>
      </c>
      <c r="C142" s="57">
        <v>16744</v>
      </c>
      <c r="D142" s="80">
        <f>112.8+55.6+128.7+0.1+105.3+21.7+331.5+41.9</f>
        <v>797.6</v>
      </c>
      <c r="E142" s="17">
        <f>D142/D106*100</f>
        <v>1.9036571889551601</v>
      </c>
      <c r="F142" s="107">
        <f t="shared" si="17"/>
        <v>22.0770593445527</v>
      </c>
      <c r="G142" s="6">
        <f t="shared" si="12"/>
        <v>4.763497372193024</v>
      </c>
      <c r="H142" s="65">
        <f t="shared" si="16"/>
        <v>2815.2000000000003</v>
      </c>
      <c r="I142" s="65">
        <f t="shared" si="14"/>
        <v>15946.4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2114.7</v>
      </c>
      <c r="C144" s="57">
        <v>6504.8</v>
      </c>
      <c r="D144" s="80">
        <f>2094</f>
        <v>2094</v>
      </c>
      <c r="E144" s="17">
        <f>D144/D106*100</f>
        <v>4.997816140511667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602.7</v>
      </c>
      <c r="C145" s="57">
        <v>602.7</v>
      </c>
      <c r="D145" s="80">
        <f>568.7</f>
        <v>568.7</v>
      </c>
      <c r="E145" s="17">
        <f>D145/D106*100</f>
        <v>1.3573343071198591</v>
      </c>
      <c r="F145" s="107">
        <f t="shared" si="17"/>
        <v>94.35871909739507</v>
      </c>
      <c r="G145" s="6">
        <f t="shared" si="12"/>
        <v>94.35871909739507</v>
      </c>
      <c r="H145" s="65">
        <f t="shared" si="16"/>
        <v>34</v>
      </c>
      <c r="I145" s="65">
        <f t="shared" si="14"/>
        <v>34</v>
      </c>
      <c r="K145" s="42"/>
      <c r="L145" s="42"/>
    </row>
    <row r="146" spans="1:12" s="2" customFormat="1" ht="19.5" customHeight="1">
      <c r="A146" s="16" t="s">
        <v>64</v>
      </c>
      <c r="B146" s="77">
        <v>27094.2</v>
      </c>
      <c r="C146" s="57">
        <v>298394.8</v>
      </c>
      <c r="D146" s="80">
        <f>26548.7+545.5</f>
        <v>27094.2</v>
      </c>
      <c r="E146" s="17">
        <f>D146/D106*100</f>
        <v>64.66658551778949</v>
      </c>
      <c r="F146" s="6">
        <f t="shared" si="17"/>
        <v>100</v>
      </c>
      <c r="G146" s="6">
        <f t="shared" si="12"/>
        <v>9.079983967549033</v>
      </c>
      <c r="H146" s="65">
        <f t="shared" si="16"/>
        <v>0</v>
      </c>
      <c r="I146" s="65">
        <f t="shared" si="14"/>
        <v>271300.6</v>
      </c>
      <c r="K146" s="99"/>
      <c r="L146" s="42"/>
    </row>
    <row r="147" spans="1:12" s="2" customFormat="1" ht="18.75">
      <c r="A147" s="16" t="s">
        <v>108</v>
      </c>
      <c r="B147" s="77">
        <v>7250.4</v>
      </c>
      <c r="C147" s="57">
        <v>29001.6</v>
      </c>
      <c r="D147" s="80">
        <f>805.6+805.6+805.6+805.6+805.6+805.6+805.6</f>
        <v>5639.200000000001</v>
      </c>
      <c r="E147" s="17">
        <f>D147/D106*100</f>
        <v>13.45925729683543</v>
      </c>
      <c r="F147" s="6">
        <f t="shared" si="15"/>
        <v>77.77777777777779</v>
      </c>
      <c r="G147" s="6">
        <f t="shared" si="12"/>
        <v>19.444444444444446</v>
      </c>
      <c r="H147" s="65">
        <f t="shared" si="16"/>
        <v>1611.199999999999</v>
      </c>
      <c r="I147" s="65">
        <f t="shared" si="14"/>
        <v>23362.399999999998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53169.000000000015</v>
      </c>
      <c r="C148" s="81">
        <f>C43+C68+C71+C76+C78+C86+C101+C106+C99+C83+C97</f>
        <v>386792.89999999997</v>
      </c>
      <c r="D148" s="57">
        <f>D43+D68+D71+D76+D78+D86+D101+D106+D99+D83+D97</f>
        <v>43411.30000000001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281681.30000000005</v>
      </c>
      <c r="C149" s="51">
        <f>C6+C18+C33+C43+C51+C58+C68+C71+C76+C78+C86+C89+C94+C101+C106+C99+C83+C97+C45</f>
        <v>1257667.2000000002</v>
      </c>
      <c r="D149" s="51">
        <f>D6+D18+D33+D43+D51+D58+D68+D71+D76+D78+D86+D89+D94+D101+D106+D99+D83+D97+D45</f>
        <v>205320.80000000002</v>
      </c>
      <c r="E149" s="35">
        <v>100</v>
      </c>
      <c r="F149" s="3">
        <f>D149/B149*100</f>
        <v>72.89117168942346</v>
      </c>
      <c r="G149" s="3">
        <f aca="true" t="shared" si="18" ref="G149:G155">D149/C149*100</f>
        <v>16.325527134682368</v>
      </c>
      <c r="H149" s="51">
        <f aca="true" t="shared" si="19" ref="H149:H155">B149-D149</f>
        <v>76360.50000000003</v>
      </c>
      <c r="I149" s="51">
        <f aca="true" t="shared" si="20" ref="I149:I155">C149-D149</f>
        <v>1052346.4000000001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139001.6</v>
      </c>
      <c r="C150" s="64">
        <f>C8+C20+C34+C52+C59+C90+C114+C118+C46+C138+C130+C102</f>
        <v>581359.5999999997</v>
      </c>
      <c r="D150" s="64">
        <f>D8+D20+D34+D52+D59+D90+D114+D118+D46+D138+D130+D102</f>
        <v>108990.59999999999</v>
      </c>
      <c r="E150" s="6">
        <f>D150/D149*100</f>
        <v>53.083077798255204</v>
      </c>
      <c r="F150" s="6">
        <f aca="true" t="shared" si="21" ref="F150:F161">D150/B150*100</f>
        <v>78.40960104056354</v>
      </c>
      <c r="G150" s="6">
        <f t="shared" si="18"/>
        <v>18.747535948490405</v>
      </c>
      <c r="H150" s="65">
        <f t="shared" si="19"/>
        <v>30011.000000000015</v>
      </c>
      <c r="I150" s="76">
        <f t="shared" si="20"/>
        <v>472368.99999999977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41440.200000000004</v>
      </c>
      <c r="C151" s="65">
        <f>C11+C23+C36+C55+C61+C91+C49+C139+C108+C111+C95+C136</f>
        <v>114263.80000000002</v>
      </c>
      <c r="D151" s="65">
        <f>D11+D23+D36+D55+D61+D91+D49+D139+D108+D111+D95+D136</f>
        <v>23390.399999999998</v>
      </c>
      <c r="E151" s="6">
        <f>D151/D149*100</f>
        <v>11.39212393483758</v>
      </c>
      <c r="F151" s="6">
        <f t="shared" si="21"/>
        <v>56.44374303212821</v>
      </c>
      <c r="G151" s="6">
        <f t="shared" si="18"/>
        <v>20.470525223211546</v>
      </c>
      <c r="H151" s="65">
        <f t="shared" si="19"/>
        <v>18049.800000000007</v>
      </c>
      <c r="I151" s="76">
        <f t="shared" si="20"/>
        <v>90873.40000000002</v>
      </c>
      <c r="K151" s="43"/>
      <c r="L151" s="98"/>
    </row>
    <row r="152" spans="1:12" ht="18.75">
      <c r="A152" s="20" t="s">
        <v>1</v>
      </c>
      <c r="B152" s="64">
        <f>B22+B10+B54+B48+B60+B35+B122</f>
        <v>10403.6</v>
      </c>
      <c r="C152" s="64">
        <f>C22+C10+C54+C48+C60+C35+C122</f>
        <v>32660.300000000003</v>
      </c>
      <c r="D152" s="64">
        <f>D22+D10+D54+D48+D60+D35+D122</f>
        <v>4757.499999999999</v>
      </c>
      <c r="E152" s="6">
        <f>D152/D149*100</f>
        <v>2.317105719440017</v>
      </c>
      <c r="F152" s="6">
        <f t="shared" si="21"/>
        <v>45.72936291283785</v>
      </c>
      <c r="G152" s="6">
        <f t="shared" si="18"/>
        <v>14.566614513645002</v>
      </c>
      <c r="H152" s="65">
        <f t="shared" si="19"/>
        <v>5646.100000000001</v>
      </c>
      <c r="I152" s="76">
        <f t="shared" si="20"/>
        <v>27902.800000000003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6408</v>
      </c>
      <c r="C153" s="64">
        <f>C12+C24+C103+C62+C38+C92+C128</f>
        <v>29295.7</v>
      </c>
      <c r="D153" s="64">
        <f>D12+D24+D103+D62+D38+D92+D128</f>
        <v>4144.8</v>
      </c>
      <c r="E153" s="6">
        <f>D153/D149*100</f>
        <v>2.0186946475953724</v>
      </c>
      <c r="F153" s="6">
        <f t="shared" si="21"/>
        <v>64.68164794007491</v>
      </c>
      <c r="G153" s="6">
        <f t="shared" si="18"/>
        <v>14.148151435193562</v>
      </c>
      <c r="H153" s="65">
        <f t="shared" si="19"/>
        <v>2263.2</v>
      </c>
      <c r="I153" s="76">
        <f t="shared" si="20"/>
        <v>25150.9</v>
      </c>
      <c r="K153" s="43"/>
      <c r="L153" s="98"/>
    </row>
    <row r="154" spans="1:12" ht="18.75">
      <c r="A154" s="20" t="s">
        <v>2</v>
      </c>
      <c r="B154" s="64">
        <f>B9+B21+B47+B53+B121</f>
        <v>4467.8</v>
      </c>
      <c r="C154" s="64">
        <f>C9+C21+C47+C53+C121</f>
        <v>20553.1</v>
      </c>
      <c r="D154" s="64">
        <f>D9+D21+D47+D53+D121</f>
        <v>2917.3999999999996</v>
      </c>
      <c r="E154" s="6">
        <f>D154/D149*100</f>
        <v>1.4208984184748936</v>
      </c>
      <c r="F154" s="6">
        <f t="shared" si="21"/>
        <v>65.29835713326469</v>
      </c>
      <c r="G154" s="6">
        <f t="shared" si="18"/>
        <v>14.194452418369977</v>
      </c>
      <c r="H154" s="65">
        <f t="shared" si="19"/>
        <v>1550.4000000000005</v>
      </c>
      <c r="I154" s="76">
        <f t="shared" si="20"/>
        <v>17635.699999999997</v>
      </c>
      <c r="K154" s="43"/>
      <c r="L154" s="44"/>
    </row>
    <row r="155" spans="1:12" ht="19.5" thickBot="1">
      <c r="A155" s="20" t="s">
        <v>34</v>
      </c>
      <c r="B155" s="64">
        <f>B149-B150-B151-B152-B153-B154</f>
        <v>79960.10000000002</v>
      </c>
      <c r="C155" s="64">
        <f>C149-C150-C151-C152-C153-C154</f>
        <v>479534.70000000036</v>
      </c>
      <c r="D155" s="64">
        <f>D149-D150-D151-D152-D153-D154</f>
        <v>61120.10000000003</v>
      </c>
      <c r="E155" s="6">
        <f>D155/D149*100</f>
        <v>29.768099481396927</v>
      </c>
      <c r="F155" s="6">
        <f t="shared" si="21"/>
        <v>76.43824857647753</v>
      </c>
      <c r="G155" s="40">
        <f t="shared" si="18"/>
        <v>12.745709538850885</v>
      </c>
      <c r="H155" s="65">
        <f t="shared" si="19"/>
        <v>18839.999999999993</v>
      </c>
      <c r="I155" s="65">
        <f t="shared" si="20"/>
        <v>418414.6000000003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3910.6</v>
      </c>
      <c r="C157" s="70">
        <v>11264.2</v>
      </c>
      <c r="D157" s="70">
        <f>33</f>
        <v>33</v>
      </c>
      <c r="E157" s="14"/>
      <c r="F157" s="6">
        <f t="shared" si="21"/>
        <v>0.8438602771953152</v>
      </c>
      <c r="G157" s="6">
        <f aca="true" t="shared" si="22" ref="G157:G166">D157/C157*100</f>
        <v>0.29296354823245324</v>
      </c>
      <c r="H157" s="6">
        <f>B157-D157</f>
        <v>3877.6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34623.5</v>
      </c>
      <c r="C159" s="64">
        <v>253351.6</v>
      </c>
      <c r="D159" s="64">
        <f>12.5+3344.4</f>
        <v>3356.9</v>
      </c>
      <c r="E159" s="6"/>
      <c r="F159" s="6">
        <f t="shared" si="21"/>
        <v>9.695438069519257</v>
      </c>
      <c r="G159" s="6">
        <f t="shared" si="22"/>
        <v>1.3249965660370806</v>
      </c>
      <c r="H159" s="6">
        <f t="shared" si="24"/>
        <v>31266.6</v>
      </c>
      <c r="I159" s="6">
        <f t="shared" si="23"/>
        <v>249994.7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2005.7</v>
      </c>
      <c r="C161" s="64">
        <v>9501</v>
      </c>
      <c r="D161" s="64">
        <f>49.9+127.8+39.6+53.8</f>
        <v>271.09999999999997</v>
      </c>
      <c r="E161" s="17"/>
      <c r="F161" s="6">
        <f t="shared" si="21"/>
        <v>13.516478037592858</v>
      </c>
      <c r="G161" s="6">
        <f t="shared" si="22"/>
        <v>2.8533838543311227</v>
      </c>
      <c r="H161" s="6">
        <f t="shared" si="24"/>
        <v>1734.6000000000001</v>
      </c>
      <c r="I161" s="6">
        <f t="shared" si="23"/>
        <v>9229.9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322648.30000000005</v>
      </c>
      <c r="C166" s="87">
        <f>C149+C157+C161+C162+C158+C165+C164+C159+C163+C160</f>
        <v>1533477.0000000002</v>
      </c>
      <c r="D166" s="87">
        <f>D149+D157+D161+D162+D158+D165+D164+D159+D163+D160</f>
        <v>209376.2</v>
      </c>
      <c r="E166" s="22"/>
      <c r="F166" s="3">
        <f>D166/B166*100</f>
        <v>64.89301198859563</v>
      </c>
      <c r="G166" s="3">
        <f t="shared" si="22"/>
        <v>13.653690273802605</v>
      </c>
      <c r="H166" s="3">
        <f>B166-D166</f>
        <v>113272.10000000003</v>
      </c>
      <c r="I166" s="3">
        <f t="shared" si="23"/>
        <v>1324100.8000000003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205320.80000000002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205320.80000000002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2016-02-29T14:59:09Z</cp:lastPrinted>
  <dcterms:created xsi:type="dcterms:W3CDTF">2000-06-20T04:48:00Z</dcterms:created>
  <dcterms:modified xsi:type="dcterms:W3CDTF">2016-03-15T06:07:31Z</dcterms:modified>
  <cp:category/>
  <cp:version/>
  <cp:contentType/>
  <cp:contentStatus/>
</cp:coreProperties>
</file>